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528" windowWidth="23256" windowHeight="11856"/>
  </bookViews>
  <sheets>
    <sheet name="Смета +зп" sheetId="2" r:id="rId1"/>
  </sheet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1" i="2" l="1"/>
  <c r="G31" i="2" s="1"/>
  <c r="E32" i="2"/>
  <c r="G32" i="2" s="1"/>
  <c r="E33" i="2"/>
  <c r="G33" i="2" s="1"/>
  <c r="E34" i="2"/>
  <c r="G34" i="2" s="1"/>
  <c r="E35" i="2"/>
  <c r="G35" i="2" s="1"/>
  <c r="E36" i="2"/>
  <c r="G36" i="2" s="1"/>
  <c r="E37" i="2"/>
  <c r="G37" i="2" s="1"/>
  <c r="E38" i="2"/>
  <c r="G38" i="2" s="1"/>
  <c r="E39" i="2"/>
  <c r="G39" i="2" s="1"/>
  <c r="E40" i="2"/>
  <c r="G40" i="2" s="1"/>
  <c r="E41" i="2"/>
  <c r="G41" i="2" s="1"/>
  <c r="E42" i="2"/>
  <c r="G42" i="2" s="1"/>
  <c r="E43" i="2"/>
  <c r="G43" i="2" s="1"/>
  <c r="G18" i="2"/>
  <c r="G19" i="2"/>
  <c r="G20" i="2"/>
  <c r="G21" i="2"/>
  <c r="G22" i="2"/>
  <c r="F53" i="2"/>
  <c r="F54" i="2"/>
  <c r="F55" i="2"/>
  <c r="F57" i="2"/>
  <c r="F58" i="2"/>
  <c r="F59" i="2"/>
  <c r="F61" i="2"/>
  <c r="F62" i="2"/>
  <c r="F63" i="2"/>
  <c r="F64" i="2" l="1"/>
  <c r="G23" i="2"/>
  <c r="G44" i="2"/>
  <c r="C46" i="2" l="1"/>
  <c r="C47" i="2" s="1"/>
  <c r="E67" i="2" s="1"/>
  <c r="C45" i="2"/>
  <c r="E69" i="2" l="1"/>
  <c r="E68" i="2"/>
</calcChain>
</file>

<file path=xl/sharedStrings.xml><?xml version="1.0" encoding="utf-8"?>
<sst xmlns="http://schemas.openxmlformats.org/spreadsheetml/2006/main" count="84" uniqueCount="64">
  <si>
    <t>Наименование организации Заказчика:</t>
  </si>
  <si>
    <t>№  этапа</t>
  </si>
  <si>
    <t>Перечень выполняемых работ</t>
  </si>
  <si>
    <t>Исполнители</t>
  </si>
  <si>
    <t>должность</t>
  </si>
  <si>
    <t xml:space="preserve">Затраты на командирование сотрудников для выполнения работ </t>
  </si>
  <si>
    <t>№№ п.п.</t>
  </si>
  <si>
    <t>Наименование расходов</t>
  </si>
  <si>
    <t>Расчет стоимости</t>
  </si>
  <si>
    <t>Стоимость, руб.</t>
  </si>
  <si>
    <t>Суточные</t>
  </si>
  <si>
    <t>Проживание в гостинице</t>
  </si>
  <si>
    <t>Проезд туда и обратно</t>
  </si>
  <si>
    <t>коли-
чество</t>
  </si>
  <si>
    <t>Всего, руб.:</t>
  </si>
  <si>
    <t xml:space="preserve">Итого с учетом НДС, руб.: </t>
  </si>
  <si>
    <t>НДС (20%), руб.:</t>
  </si>
  <si>
    <t>м.п.</t>
  </si>
  <si>
    <t>Наименование сооружения, стадии проектирования:</t>
  </si>
  <si>
    <t>ООО "Новая городская инфраструктура Прикамья"</t>
  </si>
  <si>
    <t>Комплекс работ по оцифровке участка тоннельного коллетора</t>
  </si>
  <si>
    <t>Комплекс работ по диагностики участка</t>
  </si>
  <si>
    <t>Ведущий инженер</t>
  </si>
  <si>
    <t>Инженер 1-й категории</t>
  </si>
  <si>
    <t>Комплекс работ по инерпритации данных и подготовке технического отчета</t>
  </si>
  <si>
    <t>Итого командировочных затрат:</t>
  </si>
  <si>
    <t>Приложение 1</t>
  </si>
  <si>
    <t>к письму №____ от ______</t>
  </si>
  <si>
    <t xml:space="preserve">Затраты на заработную плату сотрудников для выполнения работ </t>
  </si>
  <si>
    <t>Оплата труда (всего), руб.</t>
  </si>
  <si>
    <t>Перебазировка МДК Санкт-Петербург-Пермь (туда/обратно)</t>
  </si>
  <si>
    <t>Стоимость ед, руб.</t>
  </si>
  <si>
    <t>Стоимость (всего), руб.</t>
  </si>
  <si>
    <t>Количество</t>
  </si>
  <si>
    <t>Условные обозначения</t>
  </si>
  <si>
    <t>шт</t>
  </si>
  <si>
    <t xml:space="preserve">Комплекс работ по инерпритации данных </t>
  </si>
  <si>
    <t>Подготовка технического отчета</t>
  </si>
  <si>
    <t>усл.ед.</t>
  </si>
  <si>
    <t>Тарфная ставка на август 2019г., руб/чел-ч</t>
  </si>
  <si>
    <t>Главный специалист</t>
  </si>
  <si>
    <t>Инженер ПТО 2-й категориии</t>
  </si>
  <si>
    <t>Количество      чел-час</t>
  </si>
  <si>
    <t>Электрослесарь 6 разряда</t>
  </si>
  <si>
    <t>Стропальщик 5разряда</t>
  </si>
  <si>
    <t>Водитель 4разряда</t>
  </si>
  <si>
    <t xml:space="preserve">Камеральные работы. Комплекс работ по оцифровке участка тоннельного коллетора </t>
  </si>
  <si>
    <t>2человека х 1150 х 5дней</t>
  </si>
  <si>
    <t>2человека х 1150 х 8дней</t>
  </si>
  <si>
    <t>2человека х 1850,0 руб. х 8дней</t>
  </si>
  <si>
    <t>2человека х 8319 руб. х 2шт. (туда/обратно)</t>
  </si>
  <si>
    <t>6челове х 1150 х 15дней</t>
  </si>
  <si>
    <t>6человек х 1850,0 руб. х 15дней</t>
  </si>
  <si>
    <t>5человек х 8319руб. х 2 шт. (туда/обратно)</t>
  </si>
  <si>
    <t>2человека х 1150руб. х 5дней</t>
  </si>
  <si>
    <t>2человека х 8310 руб. х 2шт. (туда/обратно)</t>
  </si>
  <si>
    <t>Итого заработной платы (чистые без фондов и НДФЛ):</t>
  </si>
  <si>
    <t>Проведение диагностики участка тоннельного коллектора от ш.1 до ш.6 длинной 3450м.</t>
  </si>
  <si>
    <t>Накладные расходы (108%*0,85)</t>
  </si>
  <si>
    <t>Прибыль (50%*0,8)</t>
  </si>
  <si>
    <t>Итого заработной платы, руб.</t>
  </si>
  <si>
    <t>Затраты на производство работ без ФОТ</t>
  </si>
  <si>
    <t>Итого:</t>
  </si>
  <si>
    <t>Расчетстоимости работ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</si>
</sst>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.00\ _₽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indexed="36"/>
      <name val="Times New Roman"/>
      <family val="1"/>
      <charset val="204"/>
    </font>
    <font>
      <sz val="12"/>
      <name val="Arial Cyr"/>
      <charset val="204"/>
    </font>
    <font>
      <b/>
      <sz val="12"/>
      <name val="Courier New"/>
      <family val="3"/>
      <charset val="204"/>
    </font>
    <font>
      <sz val="12"/>
      <name val="Calibri"/>
      <family val="2"/>
      <charset val="204"/>
    </font>
    <font>
      <u/>
      <sz val="10"/>
      <color theme="10"/>
      <name val="Arial Cyr"/>
      <charset val="204"/>
    </font>
    <font>
      <u/>
      <sz val="10"/>
      <color theme="11"/>
      <name val="Arial Cyr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tted">
        <color auto="1"/>
      </bottom>
      <diagonal/>
    </border>
    <border>
      <left/>
      <right/>
      <top style="double">
        <color auto="1"/>
      </top>
      <bottom style="dotted">
        <color auto="1"/>
      </bottom>
      <diagonal/>
    </border>
    <border>
      <left/>
      <right style="thin">
        <color auto="1"/>
      </right>
      <top style="double">
        <color auto="1"/>
      </top>
      <bottom style="dotted">
        <color auto="1"/>
      </bottom>
      <diagonal/>
    </border>
    <border>
      <left style="thin">
        <color auto="1"/>
      </left>
      <right/>
      <top style="double">
        <color auto="1"/>
      </top>
      <bottom style="dotted">
        <color auto="1"/>
      </bottom>
      <diagonal/>
    </border>
    <border>
      <left/>
      <right style="medium">
        <color auto="1"/>
      </right>
      <top style="double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uble">
        <color auto="1"/>
      </bottom>
      <diagonal/>
    </border>
    <border>
      <left/>
      <right/>
      <top style="dotted">
        <color auto="1"/>
      </top>
      <bottom style="double">
        <color auto="1"/>
      </bottom>
      <diagonal/>
    </border>
    <border>
      <left/>
      <right style="thin">
        <color auto="1"/>
      </right>
      <top style="dotted">
        <color auto="1"/>
      </top>
      <bottom style="double">
        <color auto="1"/>
      </bottom>
      <diagonal/>
    </border>
    <border>
      <left style="thin">
        <color auto="1"/>
      </left>
      <right/>
      <top style="dotted">
        <color auto="1"/>
      </top>
      <bottom style="double">
        <color auto="1"/>
      </bottom>
      <diagonal/>
    </border>
    <border>
      <left/>
      <right style="medium">
        <color auto="1"/>
      </right>
      <top style="dotted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36">
    <xf numFmtId="0" fontId="0" fillId="0" borderId="0"/>
    <xf numFmtId="165" fontId="2" fillId="0" borderId="0" applyFont="0" applyFill="0" applyBorder="0" applyAlignment="0" applyProtection="0"/>
    <xf numFmtId="0" fontId="6" fillId="0" borderId="3">
      <alignment horizontal="center"/>
    </xf>
    <xf numFmtId="0" fontId="2" fillId="0" borderId="0">
      <alignment vertical="top"/>
    </xf>
    <xf numFmtId="0" fontId="6" fillId="0" borderId="3">
      <alignment horizontal="center"/>
    </xf>
    <xf numFmtId="0" fontId="6" fillId="0" borderId="0">
      <alignment vertical="top"/>
    </xf>
    <xf numFmtId="0" fontId="6" fillId="0" borderId="0">
      <alignment horizontal="right" vertical="top" wrapText="1"/>
    </xf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3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6" fillId="0" borderId="0"/>
    <xf numFmtId="0" fontId="6" fillId="0" borderId="3">
      <alignment horizontal="center" wrapText="1"/>
    </xf>
    <xf numFmtId="0" fontId="6" fillId="0" borderId="3">
      <alignment horizontal="center"/>
    </xf>
    <xf numFmtId="0" fontId="6" fillId="0" borderId="3">
      <alignment horizontal="center" wrapText="1"/>
    </xf>
    <xf numFmtId="0" fontId="2" fillId="0" borderId="0"/>
    <xf numFmtId="0" fontId="6" fillId="0" borderId="0">
      <alignment horizontal="center"/>
    </xf>
    <xf numFmtId="164" fontId="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6" fillId="0" borderId="0">
      <alignment horizontal="left" vertical="top"/>
    </xf>
    <xf numFmtId="0" fontId="6" fillId="0" borderId="0"/>
    <xf numFmtId="164" fontId="1" fillId="0" borderId="0" applyFont="0" applyFill="0" applyBorder="0" applyAlignment="0" applyProtection="0"/>
    <xf numFmtId="0" fontId="3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209">
    <xf numFmtId="0" fontId="0" fillId="0" borderId="0" xfId="0"/>
    <xf numFmtId="0" fontId="3" fillId="0" borderId="0" xfId="0" applyFont="1"/>
    <xf numFmtId="0" fontId="3" fillId="0" borderId="0" xfId="0" applyFont="1" applyFill="1"/>
    <xf numFmtId="0" fontId="3" fillId="0" borderId="0" xfId="0" applyFont="1" applyAlignment="1"/>
    <xf numFmtId="0" fontId="5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Fill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Fill="1" applyBorder="1" applyAlignment="1">
      <alignment horizontal="left" vertical="top" wrapText="1"/>
    </xf>
    <xf numFmtId="0" fontId="4" fillId="0" borderId="0" xfId="0" applyFont="1" applyFill="1" applyBorder="1"/>
    <xf numFmtId="0" fontId="3" fillId="0" borderId="5" xfId="0" applyFont="1" applyBorder="1" applyAlignment="1">
      <alignment horizontal="center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0" xfId="17" applyFont="1"/>
    <xf numFmtId="0" fontId="4" fillId="0" borderId="0" xfId="17" applyFont="1"/>
    <xf numFmtId="0" fontId="3" fillId="0" borderId="0" xfId="17" applyFont="1" applyFill="1"/>
    <xf numFmtId="0" fontId="3" fillId="0" borderId="9" xfId="17" applyFont="1" applyBorder="1" applyAlignment="1">
      <alignment horizontal="center" vertical="center"/>
    </xf>
    <xf numFmtId="0" fontId="3" fillId="0" borderId="0" xfId="28" applyFont="1">
      <alignment horizontal="left" vertical="top"/>
    </xf>
    <xf numFmtId="4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0" fontId="10" fillId="0" borderId="0" xfId="0" applyFont="1" applyFill="1" applyBorder="1"/>
    <xf numFmtId="0" fontId="3" fillId="0" borderId="0" xfId="0" applyFont="1" applyAlignment="1">
      <alignment horizontal="left" wrapText="1"/>
    </xf>
    <xf numFmtId="0" fontId="4" fillId="0" borderId="0" xfId="17" applyFont="1" applyBorder="1" applyAlignment="1">
      <alignment horizontal="center"/>
    </xf>
    <xf numFmtId="0" fontId="4" fillId="0" borderId="0" xfId="0" applyFont="1" applyFill="1" applyBorder="1" applyAlignment="1">
      <alignment horizontal="center" vertical="distributed" wrapText="1"/>
    </xf>
    <xf numFmtId="0" fontId="9" fillId="0" borderId="0" xfId="0" applyFont="1" applyFill="1" applyBorder="1" applyAlignment="1">
      <alignment horizontal="center" vertical="distributed"/>
    </xf>
    <xf numFmtId="0" fontId="4" fillId="0" borderId="0" xfId="0" applyFont="1" applyFill="1" applyBorder="1" applyAlignment="1">
      <alignment horizontal="center" vertical="distributed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wrapText="1"/>
    </xf>
    <xf numFmtId="166" fontId="3" fillId="0" borderId="5" xfId="1" applyNumberFormat="1" applyFont="1" applyFill="1" applyBorder="1" applyAlignment="1">
      <alignment horizontal="center" vertical="top"/>
    </xf>
    <xf numFmtId="166" fontId="3" fillId="0" borderId="15" xfId="1" applyNumberFormat="1" applyFont="1" applyFill="1" applyBorder="1" applyAlignment="1">
      <alignment horizontal="right" vertical="top"/>
    </xf>
    <xf numFmtId="166" fontId="3" fillId="0" borderId="3" xfId="1" applyNumberFormat="1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/>
    <xf numFmtId="0" fontId="3" fillId="0" borderId="19" xfId="17" applyFont="1" applyFill="1" applyBorder="1" applyAlignment="1">
      <alignment horizontal="center" vertical="center" wrapText="1"/>
    </xf>
    <xf numFmtId="0" fontId="12" fillId="0" borderId="22" xfId="17" applyFont="1" applyFill="1" applyBorder="1" applyAlignment="1">
      <alignment horizontal="center" vertical="center"/>
    </xf>
    <xf numFmtId="0" fontId="12" fillId="0" borderId="23" xfId="17" applyFont="1" applyBorder="1" applyAlignment="1">
      <alignment horizontal="center" vertical="center"/>
    </xf>
    <xf numFmtId="0" fontId="3" fillId="0" borderId="28" xfId="17" applyFont="1" applyFill="1" applyBorder="1" applyAlignment="1">
      <alignment horizontal="center"/>
    </xf>
    <xf numFmtId="0" fontId="3" fillId="0" borderId="29" xfId="17" applyFont="1" applyFill="1" applyBorder="1" applyAlignment="1"/>
    <xf numFmtId="0" fontId="3" fillId="0" borderId="34" xfId="17" applyFont="1" applyFill="1" applyBorder="1" applyAlignment="1">
      <alignment horizontal="center"/>
    </xf>
    <xf numFmtId="0" fontId="3" fillId="0" borderId="35" xfId="17" applyFont="1" applyBorder="1" applyAlignment="1"/>
    <xf numFmtId="0" fontId="3" fillId="0" borderId="40" xfId="17" applyFont="1" applyFill="1" applyBorder="1" applyAlignment="1">
      <alignment horizontal="center" vertical="center"/>
    </xf>
    <xf numFmtId="0" fontId="3" fillId="0" borderId="41" xfId="17" applyFont="1" applyBorder="1" applyAlignment="1">
      <alignment vertical="center"/>
    </xf>
    <xf numFmtId="0" fontId="4" fillId="0" borderId="46" xfId="17" applyFont="1" applyFill="1" applyBorder="1" applyAlignment="1"/>
    <xf numFmtId="0" fontId="4" fillId="0" borderId="47" xfId="17" applyFont="1" applyBorder="1" applyAlignment="1"/>
    <xf numFmtId="0" fontId="1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1" fillId="0" borderId="0" xfId="17" applyFont="1"/>
    <xf numFmtId="0" fontId="3" fillId="0" borderId="50" xfId="0" applyFont="1" applyBorder="1" applyAlignment="1">
      <alignment horizontal="center" vertical="top"/>
    </xf>
    <xf numFmtId="166" fontId="3" fillId="0" borderId="50" xfId="1" applyNumberFormat="1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9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center" vertical="top"/>
    </xf>
    <xf numFmtId="166" fontId="3" fillId="0" borderId="9" xfId="1" applyNumberFormat="1" applyFont="1" applyFill="1" applyBorder="1" applyAlignment="1">
      <alignment horizontal="center" vertical="top"/>
    </xf>
    <xf numFmtId="166" fontId="3" fillId="0" borderId="13" xfId="1" applyNumberFormat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top"/>
    </xf>
    <xf numFmtId="166" fontId="3" fillId="0" borderId="7" xfId="1" applyNumberFormat="1" applyFont="1" applyFill="1" applyBorder="1" applyAlignment="1">
      <alignment horizontal="center" vertical="top"/>
    </xf>
    <xf numFmtId="166" fontId="3" fillId="0" borderId="18" xfId="1" applyNumberFormat="1" applyFont="1" applyFill="1" applyBorder="1" applyAlignment="1">
      <alignment horizontal="right" vertical="top"/>
    </xf>
    <xf numFmtId="0" fontId="3" fillId="0" borderId="5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/>
    </xf>
    <xf numFmtId="0" fontId="3" fillId="0" borderId="54" xfId="0" applyFont="1" applyFill="1" applyBorder="1" applyAlignment="1">
      <alignment horizontal="center"/>
    </xf>
    <xf numFmtId="0" fontId="3" fillId="0" borderId="55" xfId="0" applyFont="1" applyBorder="1" applyAlignment="1">
      <alignment horizontal="center"/>
    </xf>
    <xf numFmtId="0" fontId="3" fillId="0" borderId="55" xfId="0" applyFont="1" applyFill="1" applyBorder="1" applyAlignment="1">
      <alignment horizontal="center"/>
    </xf>
    <xf numFmtId="0" fontId="3" fillId="0" borderId="56" xfId="0" applyFont="1" applyBorder="1" applyAlignment="1">
      <alignment horizontal="center"/>
    </xf>
    <xf numFmtId="0" fontId="4" fillId="0" borderId="0" xfId="17" applyFont="1" applyBorder="1" applyAlignment="1">
      <alignment horizontal="left"/>
    </xf>
    <xf numFmtId="0" fontId="4" fillId="0" borderId="0" xfId="17" applyFont="1" applyBorder="1"/>
    <xf numFmtId="0" fontId="3" fillId="0" borderId="0" xfId="31" applyFont="1" applyBorder="1" applyAlignment="1"/>
    <xf numFmtId="166" fontId="4" fillId="0" borderId="0" xfId="1" applyNumberFormat="1" applyFont="1" applyBorder="1" applyAlignment="1">
      <alignment horizontal="center"/>
    </xf>
    <xf numFmtId="166" fontId="4" fillId="0" borderId="0" xfId="1" applyNumberFormat="1" applyFont="1" applyBorder="1" applyAlignment="1">
      <alignment horizontal="right" vertical="top"/>
    </xf>
    <xf numFmtId="0" fontId="4" fillId="0" borderId="60" xfId="17" applyFont="1" applyBorder="1"/>
    <xf numFmtId="0" fontId="3" fillId="0" borderId="61" xfId="31" applyFont="1" applyBorder="1" applyAlignment="1"/>
    <xf numFmtId="0" fontId="4" fillId="0" borderId="60" xfId="17" applyFont="1" applyBorder="1" applyAlignment="1">
      <alignment horizontal="center"/>
    </xf>
    <xf numFmtId="166" fontId="4" fillId="0" borderId="62" xfId="1" applyNumberFormat="1" applyFont="1" applyBorder="1" applyAlignment="1">
      <alignment horizontal="center"/>
    </xf>
    <xf numFmtId="166" fontId="4" fillId="0" borderId="56" xfId="1" applyNumberFormat="1" applyFont="1" applyBorder="1" applyAlignment="1">
      <alignment horizontal="right" vertical="top"/>
    </xf>
    <xf numFmtId="0" fontId="4" fillId="0" borderId="17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53" xfId="0" applyFont="1" applyBorder="1" applyAlignment="1">
      <alignment horizontal="center"/>
    </xf>
    <xf numFmtId="0" fontId="3" fillId="0" borderId="1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166" fontId="3" fillId="0" borderId="9" xfId="1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166" fontId="3" fillId="0" borderId="11" xfId="1" applyNumberFormat="1" applyFont="1" applyFill="1" applyBorder="1" applyAlignment="1">
      <alignment horizontal="center" vertical="center"/>
    </xf>
    <xf numFmtId="166" fontId="3" fillId="0" borderId="13" xfId="1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top"/>
    </xf>
    <xf numFmtId="0" fontId="3" fillId="0" borderId="4" xfId="0" applyFont="1" applyFill="1" applyBorder="1" applyAlignment="1">
      <alignment horizontal="left" vertical="top" wrapText="1"/>
    </xf>
    <xf numFmtId="166" fontId="3" fillId="0" borderId="4" xfId="1" applyNumberFormat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1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0" borderId="0" xfId="17" applyFont="1" applyBorder="1" applyAlignment="1">
      <alignment horizontal="center"/>
    </xf>
    <xf numFmtId="0" fontId="3" fillId="0" borderId="68" xfId="17" applyFont="1" applyFill="1" applyBorder="1" applyAlignment="1">
      <alignment horizontal="center"/>
    </xf>
    <xf numFmtId="0" fontId="3" fillId="0" borderId="70" xfId="17" applyFont="1" applyFill="1" applyBorder="1" applyAlignment="1">
      <alignment horizontal="center"/>
    </xf>
    <xf numFmtId="0" fontId="3" fillId="0" borderId="71" xfId="17" applyFont="1" applyFill="1" applyBorder="1" applyAlignment="1">
      <alignment horizontal="center"/>
    </xf>
    <xf numFmtId="166" fontId="3" fillId="0" borderId="72" xfId="30" applyNumberFormat="1" applyFont="1" applyFill="1" applyBorder="1" applyAlignment="1">
      <alignment horizontal="right" vertical="center"/>
    </xf>
    <xf numFmtId="166" fontId="3" fillId="0" borderId="73" xfId="30" applyNumberFormat="1" applyFont="1" applyFill="1" applyBorder="1" applyAlignment="1">
      <alignment horizontal="right" vertical="center"/>
    </xf>
    <xf numFmtId="0" fontId="3" fillId="0" borderId="74" xfId="17" applyFont="1" applyFill="1" applyBorder="1" applyAlignment="1">
      <alignment horizontal="center" vertical="center"/>
    </xf>
    <xf numFmtId="0" fontId="3" fillId="0" borderId="75" xfId="17" applyFont="1" applyFill="1" applyBorder="1" applyAlignment="1">
      <alignment horizontal="center" vertical="center"/>
    </xf>
    <xf numFmtId="166" fontId="3" fillId="0" borderId="76" xfId="30" applyNumberFormat="1" applyFont="1" applyBorder="1" applyAlignment="1">
      <alignment horizontal="right" vertical="center"/>
    </xf>
    <xf numFmtId="166" fontId="3" fillId="0" borderId="77" xfId="30" applyNumberFormat="1" applyFont="1" applyBorder="1" applyAlignment="1">
      <alignment horizontal="right" vertical="center"/>
    </xf>
    <xf numFmtId="0" fontId="3" fillId="0" borderId="78" xfId="17" applyFont="1" applyFill="1" applyBorder="1" applyAlignment="1">
      <alignment horizontal="center" vertical="center"/>
    </xf>
    <xf numFmtId="0" fontId="3" fillId="0" borderId="79" xfId="17" applyFont="1" applyBorder="1" applyAlignment="1">
      <alignment vertical="center"/>
    </xf>
    <xf numFmtId="0" fontId="4" fillId="0" borderId="75" xfId="17" applyFont="1" applyBorder="1" applyAlignment="1">
      <alignment vertical="center"/>
    </xf>
    <xf numFmtId="0" fontId="4" fillId="0" borderId="69" xfId="17" applyFont="1" applyFill="1" applyBorder="1" applyAlignment="1"/>
    <xf numFmtId="0" fontId="16" fillId="0" borderId="3" xfId="0" applyFont="1" applyBorder="1" applyAlignment="1">
      <alignment vertical="center" wrapText="1"/>
    </xf>
    <xf numFmtId="0" fontId="4" fillId="0" borderId="85" xfId="17" applyFont="1" applyBorder="1"/>
    <xf numFmtId="0" fontId="3" fillId="0" borderId="63" xfId="31" applyFont="1" applyBorder="1" applyAlignment="1"/>
    <xf numFmtId="0" fontId="4" fillId="0" borderId="85" xfId="17" applyFont="1" applyBorder="1" applyAlignment="1">
      <alignment horizontal="center"/>
    </xf>
    <xf numFmtId="166" fontId="4" fillId="0" borderId="65" xfId="1" applyNumberFormat="1" applyFont="1" applyBorder="1" applyAlignment="1">
      <alignment horizontal="center"/>
    </xf>
    <xf numFmtId="166" fontId="4" fillId="0" borderId="57" xfId="1" applyNumberFormat="1" applyFont="1" applyBorder="1" applyAlignment="1">
      <alignment horizontal="right" vertical="top"/>
    </xf>
    <xf numFmtId="0" fontId="3" fillId="0" borderId="8" xfId="17" applyFont="1" applyBorder="1" applyAlignment="1">
      <alignment horizontal="center" vertical="center"/>
    </xf>
    <xf numFmtId="0" fontId="16" fillId="0" borderId="9" xfId="0" applyFont="1" applyBorder="1" applyAlignment="1">
      <alignment vertical="center" wrapText="1"/>
    </xf>
    <xf numFmtId="0" fontId="3" fillId="0" borderId="14" xfId="17" applyFont="1" applyBorder="1" applyAlignment="1">
      <alignment horizontal="center" vertical="center"/>
    </xf>
    <xf numFmtId="0" fontId="3" fillId="0" borderId="67" xfId="17" applyFont="1" applyBorder="1" applyAlignment="1">
      <alignment horizontal="center" vertical="center"/>
    </xf>
    <xf numFmtId="0" fontId="16" fillId="0" borderId="48" xfId="0" applyFont="1" applyBorder="1" applyAlignment="1">
      <alignment vertical="center" wrapText="1"/>
    </xf>
    <xf numFmtId="0" fontId="3" fillId="0" borderId="80" xfId="17" applyFont="1" applyFill="1" applyBorder="1" applyAlignment="1">
      <alignment horizontal="center" vertical="center"/>
    </xf>
    <xf numFmtId="0" fontId="3" fillId="0" borderId="81" xfId="17" applyFont="1" applyFill="1" applyBorder="1" applyAlignment="1">
      <alignment horizontal="center" vertical="center"/>
    </xf>
    <xf numFmtId="166" fontId="3" fillId="0" borderId="82" xfId="30" applyNumberFormat="1" applyFont="1" applyBorder="1" applyAlignment="1">
      <alignment horizontal="right" vertical="center"/>
    </xf>
    <xf numFmtId="166" fontId="3" fillId="0" borderId="83" xfId="30" applyNumberFormat="1" applyFont="1" applyBorder="1" applyAlignment="1">
      <alignment horizontal="right" vertical="center"/>
    </xf>
    <xf numFmtId="0" fontId="12" fillId="0" borderId="24" xfId="17" applyFont="1" applyBorder="1" applyAlignment="1">
      <alignment horizontal="center" vertical="center"/>
    </xf>
    <xf numFmtId="0" fontId="12" fillId="0" borderId="25" xfId="17" applyFont="1" applyBorder="1" applyAlignment="1">
      <alignment horizontal="center" vertical="center"/>
    </xf>
    <xf numFmtId="0" fontId="12" fillId="0" borderId="26" xfId="17" applyFont="1" applyBorder="1" applyAlignment="1">
      <alignment horizontal="center" vertical="center"/>
    </xf>
    <xf numFmtId="0" fontId="12" fillId="0" borderId="27" xfId="17" applyFont="1" applyBorder="1" applyAlignment="1">
      <alignment horizontal="center" vertical="center"/>
    </xf>
    <xf numFmtId="0" fontId="3" fillId="0" borderId="30" xfId="17" applyFont="1" applyFill="1" applyBorder="1" applyAlignment="1">
      <alignment horizontal="center"/>
    </xf>
    <xf numFmtId="0" fontId="3" fillId="0" borderId="31" xfId="17" applyFont="1" applyFill="1" applyBorder="1" applyAlignment="1">
      <alignment horizontal="center"/>
    </xf>
    <xf numFmtId="166" fontId="3" fillId="0" borderId="32" xfId="30" applyNumberFormat="1" applyFont="1" applyFill="1" applyBorder="1" applyAlignment="1">
      <alignment horizontal="right" vertical="center"/>
    </xf>
    <xf numFmtId="166" fontId="3" fillId="0" borderId="33" xfId="30" applyNumberFormat="1" applyFont="1" applyFill="1" applyBorder="1" applyAlignment="1">
      <alignment horizontal="right" vertical="center"/>
    </xf>
    <xf numFmtId="0" fontId="3" fillId="0" borderId="36" xfId="17" applyFont="1" applyFill="1" applyBorder="1" applyAlignment="1">
      <alignment horizontal="center"/>
    </xf>
    <xf numFmtId="0" fontId="3" fillId="0" borderId="37" xfId="17" applyFont="1" applyFill="1" applyBorder="1" applyAlignment="1">
      <alignment horizontal="center"/>
    </xf>
    <xf numFmtId="166" fontId="3" fillId="0" borderId="38" xfId="30" applyNumberFormat="1" applyFont="1" applyBorder="1" applyAlignment="1">
      <alignment horizontal="right" vertical="center"/>
    </xf>
    <xf numFmtId="166" fontId="3" fillId="0" borderId="39" xfId="30" applyNumberFormat="1" applyFont="1" applyBorder="1" applyAlignment="1">
      <alignment horizontal="right" vertical="center"/>
    </xf>
    <xf numFmtId="166" fontId="4" fillId="0" borderId="48" xfId="30" applyNumberFormat="1" applyFont="1" applyBorder="1" applyAlignment="1">
      <alignment horizontal="right" vertical="center"/>
    </xf>
    <xf numFmtId="166" fontId="4" fillId="0" borderId="49" xfId="30" applyNumberFormat="1" applyFont="1" applyBorder="1" applyAlignment="1">
      <alignment horizontal="right" vertical="center"/>
    </xf>
    <xf numFmtId="0" fontId="4" fillId="0" borderId="0" xfId="0" applyFont="1" applyFill="1" applyBorder="1" applyAlignment="1">
      <alignment horizontal="left"/>
    </xf>
    <xf numFmtId="0" fontId="3" fillId="0" borderId="42" xfId="17" applyFont="1" applyFill="1" applyBorder="1" applyAlignment="1">
      <alignment horizontal="center" vertical="center"/>
    </xf>
    <xf numFmtId="0" fontId="3" fillId="0" borderId="43" xfId="17" applyFont="1" applyFill="1" applyBorder="1" applyAlignment="1">
      <alignment horizontal="center" vertical="center"/>
    </xf>
    <xf numFmtId="166" fontId="3" fillId="0" borderId="44" xfId="30" applyNumberFormat="1" applyFont="1" applyBorder="1" applyAlignment="1">
      <alignment horizontal="right" vertical="center"/>
    </xf>
    <xf numFmtId="166" fontId="3" fillId="0" borderId="45" xfId="30" applyNumberFormat="1" applyFont="1" applyBorder="1" applyAlignment="1">
      <alignment horizontal="right" vertical="center"/>
    </xf>
    <xf numFmtId="0" fontId="3" fillId="0" borderId="20" xfId="17" applyFont="1" applyBorder="1" applyAlignment="1">
      <alignment horizontal="center" vertical="center"/>
    </xf>
    <xf numFmtId="0" fontId="3" fillId="0" borderId="12" xfId="17" applyFont="1" applyBorder="1" applyAlignment="1">
      <alignment horizontal="center" vertical="center"/>
    </xf>
    <xf numFmtId="2" fontId="3" fillId="0" borderId="10" xfId="17" applyNumberFormat="1" applyFont="1" applyBorder="1" applyAlignment="1">
      <alignment horizontal="center" vertical="center"/>
    </xf>
    <xf numFmtId="2" fontId="3" fillId="0" borderId="21" xfId="17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4" fillId="0" borderId="84" xfId="17" applyFont="1" applyBorder="1" applyAlignment="1">
      <alignment horizontal="left"/>
    </xf>
    <xf numFmtId="0" fontId="4" fillId="0" borderId="85" xfId="17" applyFont="1" applyBorder="1" applyAlignment="1">
      <alignment horizontal="left"/>
    </xf>
    <xf numFmtId="0" fontId="4" fillId="0" borderId="0" xfId="17" applyFont="1" applyAlignment="1">
      <alignment horizontal="center"/>
    </xf>
    <xf numFmtId="166" fontId="4" fillId="0" borderId="54" xfId="17" applyNumberFormat="1" applyFont="1" applyBorder="1" applyAlignment="1">
      <alignment horizontal="right" vertical="center"/>
    </xf>
    <xf numFmtId="0" fontId="4" fillId="0" borderId="55" xfId="17" applyFont="1" applyBorder="1" applyAlignment="1">
      <alignment horizontal="right" vertical="center"/>
    </xf>
    <xf numFmtId="0" fontId="4" fillId="0" borderId="56" xfId="17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3" xfId="0" applyFont="1" applyFill="1" applyBorder="1" applyAlignment="1">
      <alignment horizontal="center" vertical="center"/>
    </xf>
    <xf numFmtId="0" fontId="4" fillId="0" borderId="65" xfId="0" applyFont="1" applyFill="1" applyBorder="1" applyAlignment="1">
      <alignment horizontal="center" vertical="center"/>
    </xf>
    <xf numFmtId="0" fontId="4" fillId="0" borderId="64" xfId="0" applyFont="1" applyFill="1" applyBorder="1" applyAlignment="1">
      <alignment horizontal="center" vertical="center"/>
    </xf>
    <xf numFmtId="0" fontId="4" fillId="0" borderId="66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166" fontId="4" fillId="0" borderId="9" xfId="1" applyNumberFormat="1" applyFont="1" applyBorder="1" applyAlignment="1">
      <alignment horizontal="right" vertical="center"/>
    </xf>
    <xf numFmtId="166" fontId="4" fillId="0" borderId="13" xfId="1" applyNumberFormat="1" applyFont="1" applyBorder="1" applyAlignment="1">
      <alignment horizontal="right" vertical="center"/>
    </xf>
    <xf numFmtId="166" fontId="4" fillId="0" borderId="50" xfId="1" applyNumberFormat="1" applyFont="1" applyBorder="1" applyAlignment="1">
      <alignment horizontal="right" vertical="center"/>
    </xf>
    <xf numFmtId="166" fontId="4" fillId="0" borderId="86" xfId="1" applyNumberFormat="1" applyFont="1" applyBorder="1" applyAlignment="1">
      <alignment horizontal="right" vertical="center"/>
    </xf>
    <xf numFmtId="0" fontId="3" fillId="0" borderId="61" xfId="0" applyFont="1" applyFill="1" applyBorder="1" applyAlignment="1">
      <alignment horizontal="center" vertical="center" wrapText="1"/>
    </xf>
    <xf numFmtId="0" fontId="3" fillId="0" borderId="6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 vertical="distributed" wrapText="1"/>
    </xf>
    <xf numFmtId="0" fontId="4" fillId="0" borderId="0" xfId="0" applyFont="1" applyFill="1" applyAlignment="1">
      <alignment horizontal="center" vertical="distributed"/>
    </xf>
    <xf numFmtId="0" fontId="3" fillId="0" borderId="0" xfId="0" applyFont="1" applyAlignment="1">
      <alignment horizontal="left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4" fillId="0" borderId="61" xfId="0" applyFont="1" applyFill="1" applyBorder="1" applyAlignment="1">
      <alignment horizontal="center"/>
    </xf>
    <xf numFmtId="0" fontId="4" fillId="0" borderId="62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67" xfId="0" applyFont="1" applyFill="1" applyBorder="1" applyAlignment="1">
      <alignment horizontal="center" vertical="center" wrapText="1"/>
    </xf>
    <xf numFmtId="0" fontId="4" fillId="0" borderId="0" xfId="17" applyFont="1" applyBorder="1" applyAlignment="1">
      <alignment horizont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57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4" fillId="0" borderId="59" xfId="17" applyFont="1" applyBorder="1" applyAlignment="1">
      <alignment horizontal="left"/>
    </xf>
    <xf numFmtId="0" fontId="4" fillId="0" borderId="60" xfId="17" applyFont="1" applyBorder="1" applyAlignment="1">
      <alignment horizontal="left"/>
    </xf>
  </cellXfs>
  <cellStyles count="36">
    <cellStyle name="Акт" xfId="2"/>
    <cellStyle name="АктМТСН" xfId="3"/>
    <cellStyle name="ВедРесурсов" xfId="4"/>
    <cellStyle name="ВедРесурсовАкт" xfId="5"/>
    <cellStyle name="Гиперссылка" xfId="32" builtinId="8" hidden="1"/>
    <cellStyle name="Гиперссылка" xfId="34" builtinId="8" hidden="1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17"/>
    <cellStyle name="Обычный 3" xfId="18"/>
    <cellStyle name="Обычный 3 2" xfId="19"/>
    <cellStyle name="Обычный_сводная смета" xfId="31"/>
    <cellStyle name="Открывавшаяся гиперссылка" xfId="33" builtinId="9" hidden="1"/>
    <cellStyle name="Открывавшаяся гиперссылка" xfId="35" builtinId="9" hidden="1"/>
    <cellStyle name="Параметр" xfId="20"/>
    <cellStyle name="ПеременныеСметы" xfId="21"/>
    <cellStyle name="РесСмета" xfId="22"/>
    <cellStyle name="СводкаСтоимРаб" xfId="23"/>
    <cellStyle name="СводРасч" xfId="24"/>
    <cellStyle name="Титул" xfId="25"/>
    <cellStyle name="Финансовый 10" xfId="30"/>
    <cellStyle name="Финансовый 2" xfId="26"/>
    <cellStyle name="Финансовый 3" xfId="27"/>
    <cellStyle name="Финансовый 6" xfId="1"/>
    <cellStyle name="Хвост" xfId="28"/>
    <cellStyle name="Экспертиза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74"/>
  <sheetViews>
    <sheetView tabSelected="1" zoomScale="90" zoomScaleNormal="90" zoomScalePageLayoutView="90" workbookViewId="0">
      <selection activeCell="L6" sqref="L6"/>
    </sheetView>
  </sheetViews>
  <sheetFormatPr defaultColWidth="8.88671875" defaultRowHeight="15.6" x14ac:dyDescent="0.3"/>
  <cols>
    <col min="1" max="1" width="6.109375" style="2" customWidth="1"/>
    <col min="2" max="2" width="49.109375" style="1" customWidth="1"/>
    <col min="3" max="3" width="12.33203125" style="1" customWidth="1"/>
    <col min="4" max="4" width="21.44140625" style="2" customWidth="1"/>
    <col min="5" max="5" width="14.33203125" style="1" bestFit="1" customWidth="1"/>
    <col min="6" max="6" width="13.44140625" style="1" customWidth="1"/>
    <col min="7" max="7" width="15.6640625" style="1" bestFit="1" customWidth="1"/>
    <col min="8" max="8" width="5.6640625" style="1" hidden="1" customWidth="1"/>
    <col min="9" max="9" width="16.44140625" style="32" customWidth="1"/>
    <col min="10" max="16384" width="8.88671875" style="32"/>
  </cols>
  <sheetData>
    <row r="1" spans="1:8" x14ac:dyDescent="0.3">
      <c r="F1" s="184" t="s">
        <v>26</v>
      </c>
      <c r="G1" s="184"/>
    </row>
    <row r="2" spans="1:8" x14ac:dyDescent="0.3">
      <c r="E2" s="185" t="s">
        <v>27</v>
      </c>
      <c r="F2" s="185"/>
      <c r="G2" s="185"/>
    </row>
    <row r="3" spans="1:8" ht="24" customHeight="1" x14ac:dyDescent="0.3">
      <c r="A3" s="186" t="s">
        <v>63</v>
      </c>
      <c r="B3" s="186"/>
      <c r="C3" s="186"/>
      <c r="D3" s="186"/>
      <c r="E3" s="186"/>
      <c r="F3" s="186"/>
      <c r="G3" s="186"/>
    </row>
    <row r="4" spans="1:8" ht="36" customHeight="1" x14ac:dyDescent="0.3">
      <c r="A4" s="187" t="s">
        <v>57</v>
      </c>
      <c r="B4" s="188"/>
      <c r="C4" s="188"/>
      <c r="D4" s="188"/>
      <c r="E4" s="188"/>
      <c r="F4" s="188"/>
      <c r="G4" s="188"/>
    </row>
    <row r="5" spans="1:8" s="33" customFormat="1" ht="15" customHeight="1" x14ac:dyDescent="0.3">
      <c r="A5" s="24"/>
      <c r="B5" s="25"/>
      <c r="C5" s="26"/>
      <c r="D5" s="26"/>
      <c r="E5" s="26"/>
      <c r="F5" s="26"/>
      <c r="G5" s="26"/>
      <c r="H5" s="5"/>
    </row>
    <row r="6" spans="1:8" s="34" customFormat="1" ht="42.75" customHeight="1" x14ac:dyDescent="0.3">
      <c r="A6" s="189" t="s">
        <v>0</v>
      </c>
      <c r="B6" s="189"/>
      <c r="C6" s="189"/>
      <c r="D6" s="190" t="s">
        <v>19</v>
      </c>
      <c r="E6" s="190"/>
      <c r="F6" s="190"/>
      <c r="G6" s="27"/>
    </row>
    <row r="7" spans="1:8" s="34" customFormat="1" ht="26.1" customHeight="1" x14ac:dyDescent="0.3">
      <c r="A7" s="189" t="s">
        <v>18</v>
      </c>
      <c r="B7" s="189"/>
      <c r="C7" s="189"/>
      <c r="D7" s="191"/>
      <c r="E7" s="191"/>
      <c r="F7" s="191"/>
      <c r="G7" s="4"/>
      <c r="H7" s="3"/>
    </row>
    <row r="8" spans="1:8" s="34" customFormat="1" ht="24" customHeight="1" x14ac:dyDescent="0.3">
      <c r="A8" s="22"/>
      <c r="B8" s="22"/>
      <c r="C8" s="22"/>
      <c r="D8" s="28"/>
      <c r="E8" s="28"/>
      <c r="F8" s="28"/>
      <c r="G8" s="4"/>
      <c r="H8" s="3"/>
    </row>
    <row r="9" spans="1:8" s="1" customFormat="1" ht="27.9" hidden="1" customHeight="1" x14ac:dyDescent="0.3">
      <c r="A9" s="67"/>
      <c r="B9" s="67"/>
      <c r="C9" s="68"/>
      <c r="D9" s="69"/>
      <c r="E9" s="23"/>
      <c r="F9" s="70"/>
      <c r="G9" s="71"/>
    </row>
    <row r="10" spans="1:8" s="1" customFormat="1" ht="27.9" customHeight="1" x14ac:dyDescent="0.3">
      <c r="A10" s="67"/>
      <c r="B10" s="67"/>
      <c r="C10" s="68"/>
      <c r="D10" s="69"/>
      <c r="E10" s="92"/>
      <c r="F10" s="70"/>
      <c r="G10" s="71"/>
    </row>
    <row r="11" spans="1:8" s="34" customFormat="1" ht="15" customHeight="1" thickBot="1" x14ac:dyDescent="0.35">
      <c r="A11" s="162" t="s">
        <v>61</v>
      </c>
      <c r="B11" s="162"/>
      <c r="C11" s="162"/>
      <c r="D11" s="162"/>
      <c r="E11" s="162"/>
      <c r="F11" s="162"/>
      <c r="G11" s="162"/>
      <c r="H11" s="3"/>
    </row>
    <row r="12" spans="1:8" s="34" customFormat="1" ht="15.9" hidden="1" customHeight="1" x14ac:dyDescent="0.3">
      <c r="A12" s="91"/>
      <c r="B12" s="91"/>
      <c r="C12" s="91"/>
      <c r="D12" s="28"/>
      <c r="E12" s="28"/>
      <c r="F12" s="28"/>
      <c r="G12" s="4"/>
      <c r="H12" s="3"/>
    </row>
    <row r="13" spans="1:8" s="83" customFormat="1" ht="13.5" customHeight="1" x14ac:dyDescent="0.25">
      <c r="A13" s="194" t="s">
        <v>1</v>
      </c>
      <c r="B13" s="166" t="s">
        <v>2</v>
      </c>
      <c r="C13" s="166" t="s">
        <v>34</v>
      </c>
      <c r="D13" s="169" t="s">
        <v>33</v>
      </c>
      <c r="E13" s="170"/>
      <c r="F13" s="166" t="s">
        <v>31</v>
      </c>
      <c r="G13" s="175" t="s">
        <v>32</v>
      </c>
    </row>
    <row r="14" spans="1:8" s="83" customFormat="1" ht="18.600000000000001" customHeight="1" x14ac:dyDescent="0.25">
      <c r="A14" s="195"/>
      <c r="B14" s="167"/>
      <c r="C14" s="167"/>
      <c r="D14" s="171"/>
      <c r="E14" s="172"/>
      <c r="F14" s="167"/>
      <c r="G14" s="176"/>
    </row>
    <row r="15" spans="1:8" s="83" customFormat="1" ht="12" customHeight="1" x14ac:dyDescent="0.25">
      <c r="A15" s="195"/>
      <c r="B15" s="167"/>
      <c r="C15" s="167"/>
      <c r="D15" s="171"/>
      <c r="E15" s="172"/>
      <c r="F15" s="167"/>
      <c r="G15" s="176"/>
    </row>
    <row r="16" spans="1:8" s="83" customFormat="1" ht="32.25" customHeight="1" thickBot="1" x14ac:dyDescent="0.3">
      <c r="A16" s="196"/>
      <c r="B16" s="168"/>
      <c r="C16" s="168"/>
      <c r="D16" s="173"/>
      <c r="E16" s="174"/>
      <c r="F16" s="168"/>
      <c r="G16" s="177"/>
    </row>
    <row r="17" spans="1:8" ht="17.100000000000001" customHeight="1" thickBot="1" x14ac:dyDescent="0.35">
      <c r="A17" s="77">
        <v>1</v>
      </c>
      <c r="B17" s="78">
        <v>2</v>
      </c>
      <c r="C17" s="78">
        <v>3</v>
      </c>
      <c r="D17" s="192">
        <v>4</v>
      </c>
      <c r="E17" s="193"/>
      <c r="F17" s="78">
        <v>6</v>
      </c>
      <c r="G17" s="79">
        <v>7</v>
      </c>
      <c r="H17" s="32"/>
    </row>
    <row r="18" spans="1:8" s="83" customFormat="1" ht="44.1" customHeight="1" thickBot="1" x14ac:dyDescent="0.3">
      <c r="A18" s="90">
        <v>1</v>
      </c>
      <c r="B18" s="80" t="s">
        <v>30</v>
      </c>
      <c r="C18" s="81" t="s">
        <v>35</v>
      </c>
      <c r="D18" s="182">
        <v>2</v>
      </c>
      <c r="E18" s="183"/>
      <c r="F18" s="82">
        <v>152250</v>
      </c>
      <c r="G18" s="85">
        <f>D18*F18</f>
        <v>304500</v>
      </c>
    </row>
    <row r="19" spans="1:8" s="83" customFormat="1" ht="44.1" customHeight="1" thickBot="1" x14ac:dyDescent="0.3">
      <c r="A19" s="90">
        <v>1</v>
      </c>
      <c r="B19" s="80" t="s">
        <v>20</v>
      </c>
      <c r="C19" s="81" t="s">
        <v>17</v>
      </c>
      <c r="D19" s="182">
        <v>3450</v>
      </c>
      <c r="E19" s="183"/>
      <c r="F19" s="82">
        <v>380</v>
      </c>
      <c r="G19" s="85">
        <f t="shared" ref="G19:G22" si="0">D19*F19</f>
        <v>1311000</v>
      </c>
    </row>
    <row r="20" spans="1:8" s="83" customFormat="1" ht="44.1" customHeight="1" thickBot="1" x14ac:dyDescent="0.3">
      <c r="A20" s="90">
        <v>2</v>
      </c>
      <c r="B20" s="80" t="s">
        <v>21</v>
      </c>
      <c r="C20" s="81" t="s">
        <v>17</v>
      </c>
      <c r="D20" s="182">
        <v>3450</v>
      </c>
      <c r="E20" s="183"/>
      <c r="F20" s="82">
        <v>1700</v>
      </c>
      <c r="G20" s="85">
        <f t="shared" si="0"/>
        <v>5865000</v>
      </c>
    </row>
    <row r="21" spans="1:8" s="83" customFormat="1" ht="44.1" customHeight="1" thickBot="1" x14ac:dyDescent="0.3">
      <c r="A21" s="90">
        <v>3</v>
      </c>
      <c r="B21" s="80" t="s">
        <v>36</v>
      </c>
      <c r="C21" s="81" t="s">
        <v>17</v>
      </c>
      <c r="D21" s="182">
        <v>3450</v>
      </c>
      <c r="E21" s="183"/>
      <c r="F21" s="84">
        <v>250</v>
      </c>
      <c r="G21" s="85">
        <f t="shared" si="0"/>
        <v>862500</v>
      </c>
    </row>
    <row r="22" spans="1:8" s="83" customFormat="1" ht="44.1" customHeight="1" thickBot="1" x14ac:dyDescent="0.3">
      <c r="A22" s="90">
        <v>4</v>
      </c>
      <c r="B22" s="80" t="s">
        <v>37</v>
      </c>
      <c r="C22" s="81" t="s">
        <v>38</v>
      </c>
      <c r="D22" s="182">
        <v>1</v>
      </c>
      <c r="E22" s="183"/>
      <c r="F22" s="84">
        <v>79750</v>
      </c>
      <c r="G22" s="85">
        <f t="shared" si="0"/>
        <v>79750</v>
      </c>
    </row>
    <row r="23" spans="1:8" s="1" customFormat="1" ht="17.100000000000001" customHeight="1" thickBot="1" x14ac:dyDescent="0.35">
      <c r="A23" s="207" t="s">
        <v>62</v>
      </c>
      <c r="B23" s="208"/>
      <c r="C23" s="72"/>
      <c r="D23" s="73"/>
      <c r="E23" s="74"/>
      <c r="F23" s="75"/>
      <c r="G23" s="76">
        <f>SUM(G18:G22)</f>
        <v>8422750</v>
      </c>
    </row>
    <row r="24" spans="1:8" s="34" customFormat="1" ht="15.9" customHeight="1" x14ac:dyDescent="0.3">
      <c r="A24" s="197"/>
      <c r="B24" s="197"/>
      <c r="C24" s="197"/>
      <c r="D24" s="197"/>
      <c r="E24" s="197"/>
      <c r="F24" s="197"/>
      <c r="G24" s="197"/>
      <c r="H24" s="3"/>
    </row>
    <row r="25" spans="1:8" s="34" customFormat="1" ht="15" customHeight="1" thickBot="1" x14ac:dyDescent="0.35">
      <c r="A25" s="162" t="s">
        <v>28</v>
      </c>
      <c r="B25" s="162"/>
      <c r="C25" s="162"/>
      <c r="D25" s="162"/>
      <c r="E25" s="162"/>
      <c r="F25" s="162"/>
      <c r="G25" s="162"/>
      <c r="H25" s="3"/>
    </row>
    <row r="26" spans="1:8" ht="13.5" customHeight="1" x14ac:dyDescent="0.3">
      <c r="A26" s="198" t="s">
        <v>1</v>
      </c>
      <c r="B26" s="201" t="s">
        <v>2</v>
      </c>
      <c r="C26" s="202" t="s">
        <v>3</v>
      </c>
      <c r="D26" s="203"/>
      <c r="E26" s="201" t="s">
        <v>42</v>
      </c>
      <c r="F26" s="201" t="s">
        <v>39</v>
      </c>
      <c r="G26" s="204" t="s">
        <v>29</v>
      </c>
      <c r="H26" s="32"/>
    </row>
    <row r="27" spans="1:8" ht="18.600000000000001" customHeight="1" x14ac:dyDescent="0.25">
      <c r="A27" s="199"/>
      <c r="B27" s="145"/>
      <c r="C27" s="144" t="s">
        <v>13</v>
      </c>
      <c r="D27" s="147" t="s">
        <v>4</v>
      </c>
      <c r="E27" s="145"/>
      <c r="F27" s="145"/>
      <c r="G27" s="205"/>
      <c r="H27" s="32"/>
    </row>
    <row r="28" spans="1:8" ht="12" customHeight="1" x14ac:dyDescent="0.25">
      <c r="A28" s="199"/>
      <c r="B28" s="145"/>
      <c r="C28" s="145"/>
      <c r="D28" s="148"/>
      <c r="E28" s="145"/>
      <c r="F28" s="145"/>
      <c r="G28" s="205"/>
      <c r="H28" s="32"/>
    </row>
    <row r="29" spans="1:8" ht="38.1" customHeight="1" thickBot="1" x14ac:dyDescent="0.3">
      <c r="A29" s="200"/>
      <c r="B29" s="146"/>
      <c r="C29" s="146"/>
      <c r="D29" s="149"/>
      <c r="E29" s="146"/>
      <c r="F29" s="146"/>
      <c r="G29" s="206"/>
      <c r="H29" s="32"/>
    </row>
    <row r="30" spans="1:8" ht="17.100000000000001" customHeight="1" thickBot="1" x14ac:dyDescent="0.35">
      <c r="A30" s="63">
        <v>1</v>
      </c>
      <c r="B30" s="64">
        <v>2</v>
      </c>
      <c r="C30" s="64">
        <v>3</v>
      </c>
      <c r="D30" s="65">
        <v>4</v>
      </c>
      <c r="E30" s="64">
        <v>5</v>
      </c>
      <c r="F30" s="64">
        <v>6</v>
      </c>
      <c r="G30" s="66">
        <v>7</v>
      </c>
      <c r="H30" s="32"/>
    </row>
    <row r="31" spans="1:8" ht="17.100000000000001" customHeight="1" x14ac:dyDescent="0.25">
      <c r="A31" s="150">
        <v>1</v>
      </c>
      <c r="B31" s="153" t="s">
        <v>46</v>
      </c>
      <c r="C31" s="52">
        <v>1</v>
      </c>
      <c r="D31" s="53" t="s">
        <v>40</v>
      </c>
      <c r="E31" s="54">
        <f>8*8</f>
        <v>64</v>
      </c>
      <c r="F31" s="55">
        <v>441.28</v>
      </c>
      <c r="G31" s="56">
        <f t="shared" ref="G31:G32" si="1">ROUND(E31*F31,0)</f>
        <v>28242</v>
      </c>
      <c r="H31" s="32"/>
    </row>
    <row r="32" spans="1:8" ht="15.6" customHeight="1" x14ac:dyDescent="0.25">
      <c r="A32" s="151"/>
      <c r="B32" s="154"/>
      <c r="C32" s="10">
        <v>1</v>
      </c>
      <c r="D32" s="11" t="s">
        <v>22</v>
      </c>
      <c r="E32" s="12">
        <f>5*8</f>
        <v>40</v>
      </c>
      <c r="F32" s="29">
        <v>407.53</v>
      </c>
      <c r="G32" s="30">
        <f t="shared" si="1"/>
        <v>16301</v>
      </c>
      <c r="H32" s="32"/>
    </row>
    <row r="33" spans="1:8" ht="15.6" customHeight="1" x14ac:dyDescent="0.25">
      <c r="A33" s="151"/>
      <c r="B33" s="154"/>
      <c r="C33" s="10">
        <v>1</v>
      </c>
      <c r="D33" s="8" t="s">
        <v>23</v>
      </c>
      <c r="E33" s="12">
        <f>5*8</f>
        <v>40</v>
      </c>
      <c r="F33" s="31">
        <v>372.92</v>
      </c>
      <c r="G33" s="30">
        <f>ROUND(E33*F33,0)</f>
        <v>14917</v>
      </c>
      <c r="H33" s="32"/>
    </row>
    <row r="34" spans="1:8" ht="15.6" customHeight="1" thickBot="1" x14ac:dyDescent="0.3">
      <c r="A34" s="152"/>
      <c r="B34" s="155"/>
      <c r="C34" s="13">
        <v>1</v>
      </c>
      <c r="D34" s="57" t="s">
        <v>41</v>
      </c>
      <c r="E34" s="58">
        <f>8*8</f>
        <v>64</v>
      </c>
      <c r="F34" s="59">
        <v>339.18</v>
      </c>
      <c r="G34" s="60">
        <f t="shared" ref="G34" si="2">ROUND(E34*F34,0)</f>
        <v>21708</v>
      </c>
      <c r="H34" s="32"/>
    </row>
    <row r="35" spans="1:8" ht="15.6" customHeight="1" x14ac:dyDescent="0.25">
      <c r="A35" s="150">
        <v>2</v>
      </c>
      <c r="B35" s="153" t="s">
        <v>21</v>
      </c>
      <c r="C35" s="52">
        <v>1</v>
      </c>
      <c r="D35" s="53" t="s">
        <v>40</v>
      </c>
      <c r="E35" s="54">
        <f>15*8</f>
        <v>120</v>
      </c>
      <c r="F35" s="55">
        <v>441.28</v>
      </c>
      <c r="G35" s="56">
        <f>ROUND(E35*F35,0)</f>
        <v>52954</v>
      </c>
      <c r="H35" s="32"/>
    </row>
    <row r="36" spans="1:8" ht="15.6" customHeight="1" x14ac:dyDescent="0.25">
      <c r="A36" s="151"/>
      <c r="B36" s="154"/>
      <c r="C36" s="10">
        <v>1</v>
      </c>
      <c r="D36" s="11" t="s">
        <v>22</v>
      </c>
      <c r="E36" s="12">
        <f>15*8</f>
        <v>120</v>
      </c>
      <c r="F36" s="29">
        <v>407.53</v>
      </c>
      <c r="G36" s="30">
        <f>ROUND(E36*F36,0)</f>
        <v>48904</v>
      </c>
      <c r="H36" s="32"/>
    </row>
    <row r="37" spans="1:8" ht="15.6" customHeight="1" x14ac:dyDescent="0.25">
      <c r="A37" s="151"/>
      <c r="B37" s="154"/>
      <c r="C37" s="7">
        <v>1</v>
      </c>
      <c r="D37" s="8" t="s">
        <v>23</v>
      </c>
      <c r="E37" s="12">
        <f t="shared" ref="E37:E39" si="3">15*8</f>
        <v>120</v>
      </c>
      <c r="F37" s="31">
        <v>372.92</v>
      </c>
      <c r="G37" s="30">
        <f t="shared" ref="G37:G38" si="4">ROUND(E37*F37,0)</f>
        <v>44750</v>
      </c>
      <c r="H37" s="32"/>
    </row>
    <row r="38" spans="1:8" ht="15.6" customHeight="1" x14ac:dyDescent="0.25">
      <c r="A38" s="151"/>
      <c r="B38" s="154"/>
      <c r="C38" s="50">
        <v>1</v>
      </c>
      <c r="D38" s="61" t="s">
        <v>43</v>
      </c>
      <c r="E38" s="12">
        <f t="shared" si="3"/>
        <v>120</v>
      </c>
      <c r="F38" s="51">
        <v>311.05</v>
      </c>
      <c r="G38" s="30">
        <f t="shared" si="4"/>
        <v>37326</v>
      </c>
      <c r="H38" s="32"/>
    </row>
    <row r="39" spans="1:8" ht="15.6" customHeight="1" x14ac:dyDescent="0.25">
      <c r="A39" s="151"/>
      <c r="B39" s="154"/>
      <c r="C39" s="7">
        <v>1</v>
      </c>
      <c r="D39" s="8" t="s">
        <v>44</v>
      </c>
      <c r="E39" s="12">
        <f t="shared" si="3"/>
        <v>120</v>
      </c>
      <c r="F39" s="31">
        <v>266.76</v>
      </c>
      <c r="G39" s="30">
        <f>ROUND(E39*F39,0)</f>
        <v>32011</v>
      </c>
      <c r="H39" s="32"/>
    </row>
    <row r="40" spans="1:8" ht="15.6" customHeight="1" thickBot="1" x14ac:dyDescent="0.3">
      <c r="A40" s="152"/>
      <c r="B40" s="155"/>
      <c r="C40" s="86">
        <v>1</v>
      </c>
      <c r="D40" s="87" t="s">
        <v>45</v>
      </c>
      <c r="E40" s="62">
        <f>21*8</f>
        <v>168</v>
      </c>
      <c r="F40" s="88">
        <v>231.52</v>
      </c>
      <c r="G40" s="30">
        <f t="shared" ref="G40:G43" si="5">ROUND(E40*F40,0)</f>
        <v>38895</v>
      </c>
      <c r="H40" s="32"/>
    </row>
    <row r="41" spans="1:8" ht="15.6" customHeight="1" x14ac:dyDescent="0.25">
      <c r="A41" s="150">
        <v>3</v>
      </c>
      <c r="B41" s="153" t="s">
        <v>24</v>
      </c>
      <c r="C41" s="52">
        <v>1</v>
      </c>
      <c r="D41" s="53" t="s">
        <v>40</v>
      </c>
      <c r="E41" s="54">
        <f>5*8</f>
        <v>40</v>
      </c>
      <c r="F41" s="55">
        <v>441.28</v>
      </c>
      <c r="G41" s="56">
        <f t="shared" si="5"/>
        <v>17651</v>
      </c>
      <c r="H41" s="32"/>
    </row>
    <row r="42" spans="1:8" ht="15.6" customHeight="1" x14ac:dyDescent="0.25">
      <c r="A42" s="156"/>
      <c r="B42" s="158"/>
      <c r="C42" s="10">
        <v>1</v>
      </c>
      <c r="D42" s="11" t="s">
        <v>22</v>
      </c>
      <c r="E42" s="12">
        <f>4*8</f>
        <v>32</v>
      </c>
      <c r="F42" s="29">
        <v>407.53</v>
      </c>
      <c r="G42" s="30">
        <f t="shared" si="5"/>
        <v>13041</v>
      </c>
      <c r="H42" s="32"/>
    </row>
    <row r="43" spans="1:8" ht="15.6" customHeight="1" thickBot="1" x14ac:dyDescent="0.3">
      <c r="A43" s="157"/>
      <c r="B43" s="159"/>
      <c r="C43" s="13">
        <v>1</v>
      </c>
      <c r="D43" s="57" t="s">
        <v>41</v>
      </c>
      <c r="E43" s="89">
        <f>4*8</f>
        <v>32</v>
      </c>
      <c r="F43" s="59">
        <v>339.18</v>
      </c>
      <c r="G43" s="60">
        <f t="shared" si="5"/>
        <v>10854</v>
      </c>
      <c r="H43" s="32"/>
    </row>
    <row r="44" spans="1:8" s="1" customFormat="1" ht="17.100000000000001" customHeight="1" thickBot="1" x14ac:dyDescent="0.35">
      <c r="A44" s="160" t="s">
        <v>56</v>
      </c>
      <c r="B44" s="161"/>
      <c r="C44" s="107"/>
      <c r="D44" s="108"/>
      <c r="E44" s="109"/>
      <c r="F44" s="110"/>
      <c r="G44" s="111">
        <f>SUM(G31:G43)</f>
        <v>377554</v>
      </c>
    </row>
    <row r="45" spans="1:8" s="1" customFormat="1" ht="17.100000000000001" customHeight="1" x14ac:dyDescent="0.3">
      <c r="A45" s="112">
        <v>4</v>
      </c>
      <c r="B45" s="113" t="s">
        <v>58</v>
      </c>
      <c r="C45" s="178">
        <f>G44*1.08*0.85</f>
        <v>346594.57199999999</v>
      </c>
      <c r="D45" s="178"/>
      <c r="E45" s="178"/>
      <c r="F45" s="178"/>
      <c r="G45" s="179"/>
    </row>
    <row r="46" spans="1:8" s="1" customFormat="1" ht="17.100000000000001" customHeight="1" thickBot="1" x14ac:dyDescent="0.35">
      <c r="A46" s="114">
        <v>5</v>
      </c>
      <c r="B46" s="106" t="s">
        <v>59</v>
      </c>
      <c r="C46" s="180">
        <f>G44*0.5*0.8</f>
        <v>151021.6</v>
      </c>
      <c r="D46" s="180"/>
      <c r="E46" s="180"/>
      <c r="F46" s="180"/>
      <c r="G46" s="181"/>
    </row>
    <row r="47" spans="1:8" s="1" customFormat="1" ht="17.100000000000001" customHeight="1" thickBot="1" x14ac:dyDescent="0.35">
      <c r="A47" s="115">
        <v>6</v>
      </c>
      <c r="B47" s="116" t="s">
        <v>60</v>
      </c>
      <c r="C47" s="163">
        <f>C46+C45+G44</f>
        <v>875170.17200000002</v>
      </c>
      <c r="D47" s="164"/>
      <c r="E47" s="164"/>
      <c r="F47" s="164"/>
      <c r="G47" s="165"/>
    </row>
    <row r="48" spans="1:8" s="1" customFormat="1" ht="17.100000000000001" customHeight="1" x14ac:dyDescent="0.3">
      <c r="A48" s="67"/>
      <c r="B48" s="67"/>
      <c r="C48" s="68"/>
      <c r="D48" s="69"/>
      <c r="E48" s="92"/>
      <c r="F48" s="70"/>
      <c r="G48" s="71"/>
    </row>
    <row r="49" spans="1:7" s="6" customFormat="1" ht="17.25" customHeight="1" thickBot="1" x14ac:dyDescent="0.35">
      <c r="A49" s="162" t="s">
        <v>5</v>
      </c>
      <c r="B49" s="162"/>
      <c r="C49" s="162"/>
      <c r="D49" s="162"/>
      <c r="E49" s="162"/>
      <c r="F49" s="162"/>
      <c r="G49" s="162"/>
    </row>
    <row r="50" spans="1:7" s="6" customFormat="1" ht="33" customHeight="1" x14ac:dyDescent="0.3">
      <c r="A50" s="35" t="s">
        <v>6</v>
      </c>
      <c r="B50" s="17" t="s">
        <v>7</v>
      </c>
      <c r="C50" s="140" t="s">
        <v>8</v>
      </c>
      <c r="D50" s="140"/>
      <c r="E50" s="141"/>
      <c r="F50" s="142" t="s">
        <v>9</v>
      </c>
      <c r="G50" s="143"/>
    </row>
    <row r="51" spans="1:7" s="6" customFormat="1" ht="17.25" customHeight="1" thickBot="1" x14ac:dyDescent="0.35">
      <c r="A51" s="36">
        <v>1</v>
      </c>
      <c r="B51" s="37">
        <v>2</v>
      </c>
      <c r="C51" s="121">
        <v>3</v>
      </c>
      <c r="D51" s="121"/>
      <c r="E51" s="122"/>
      <c r="F51" s="123">
        <v>4</v>
      </c>
      <c r="G51" s="124"/>
    </row>
    <row r="52" spans="1:7" s="6" customFormat="1" ht="17.25" customHeight="1" thickTop="1" thickBot="1" x14ac:dyDescent="0.35">
      <c r="A52" s="93"/>
      <c r="B52" s="105" t="s">
        <v>46</v>
      </c>
      <c r="C52" s="94"/>
      <c r="D52" s="94"/>
      <c r="E52" s="95"/>
      <c r="F52" s="96"/>
      <c r="G52" s="97"/>
    </row>
    <row r="53" spans="1:7" s="6" customFormat="1" ht="17.25" customHeight="1" thickTop="1" x14ac:dyDescent="0.3">
      <c r="A53" s="38">
        <v>1</v>
      </c>
      <c r="B53" s="39" t="s">
        <v>10</v>
      </c>
      <c r="C53" s="125" t="s">
        <v>48</v>
      </c>
      <c r="D53" s="125"/>
      <c r="E53" s="126"/>
      <c r="F53" s="127">
        <f>(2*(700+300*1.5)*8)</f>
        <v>18400</v>
      </c>
      <c r="G53" s="128"/>
    </row>
    <row r="54" spans="1:7" s="1" customFormat="1" ht="15.75" customHeight="1" x14ac:dyDescent="0.3">
      <c r="A54" s="40">
        <v>2</v>
      </c>
      <c r="B54" s="41" t="s">
        <v>11</v>
      </c>
      <c r="C54" s="129" t="s">
        <v>49</v>
      </c>
      <c r="D54" s="129"/>
      <c r="E54" s="130"/>
      <c r="F54" s="131">
        <f>(2*1850*8)</f>
        <v>29600</v>
      </c>
      <c r="G54" s="132"/>
    </row>
    <row r="55" spans="1:7" s="1" customFormat="1" ht="16.2" thickBot="1" x14ac:dyDescent="0.35">
      <c r="A55" s="102">
        <v>4</v>
      </c>
      <c r="B55" s="103" t="s">
        <v>12</v>
      </c>
      <c r="C55" s="117" t="s">
        <v>50</v>
      </c>
      <c r="D55" s="117"/>
      <c r="E55" s="118"/>
      <c r="F55" s="119">
        <f>(2*8319*2)</f>
        <v>33276</v>
      </c>
      <c r="G55" s="120"/>
    </row>
    <row r="56" spans="1:7" s="6" customFormat="1" ht="17.25" customHeight="1" thickTop="1" thickBot="1" x14ac:dyDescent="0.35">
      <c r="A56" s="93"/>
      <c r="B56" s="105" t="s">
        <v>21</v>
      </c>
      <c r="C56" s="94"/>
      <c r="D56" s="94"/>
      <c r="E56" s="95"/>
      <c r="F56" s="96"/>
      <c r="G56" s="97"/>
    </row>
    <row r="57" spans="1:7" s="6" customFormat="1" ht="17.25" customHeight="1" thickTop="1" x14ac:dyDescent="0.3">
      <c r="A57" s="38">
        <v>1</v>
      </c>
      <c r="B57" s="39" t="s">
        <v>10</v>
      </c>
      <c r="C57" s="125" t="s">
        <v>51</v>
      </c>
      <c r="D57" s="125"/>
      <c r="E57" s="126"/>
      <c r="F57" s="127">
        <f>6*(700+300*1.5)*15</f>
        <v>103500</v>
      </c>
      <c r="G57" s="128"/>
    </row>
    <row r="58" spans="1:7" s="1" customFormat="1" ht="15.75" customHeight="1" x14ac:dyDescent="0.3">
      <c r="A58" s="40">
        <v>2</v>
      </c>
      <c r="B58" s="41" t="s">
        <v>11</v>
      </c>
      <c r="C58" s="129" t="s">
        <v>52</v>
      </c>
      <c r="D58" s="129"/>
      <c r="E58" s="130"/>
      <c r="F58" s="131">
        <f>(6*1850*15)</f>
        <v>166500</v>
      </c>
      <c r="G58" s="132"/>
    </row>
    <row r="59" spans="1:7" s="1" customFormat="1" ht="16.2" thickBot="1" x14ac:dyDescent="0.35">
      <c r="A59" s="102">
        <v>4</v>
      </c>
      <c r="B59" s="103" t="s">
        <v>12</v>
      </c>
      <c r="C59" s="117" t="s">
        <v>53</v>
      </c>
      <c r="D59" s="117"/>
      <c r="E59" s="118"/>
      <c r="F59" s="119">
        <f>(5*8319*2)</f>
        <v>83190</v>
      </c>
      <c r="G59" s="120"/>
    </row>
    <row r="60" spans="1:7" s="1" customFormat="1" ht="16.8" thickTop="1" thickBot="1" x14ac:dyDescent="0.35">
      <c r="A60" s="98"/>
      <c r="B60" s="104" t="s">
        <v>24</v>
      </c>
      <c r="C60" s="99"/>
      <c r="D60" s="99"/>
      <c r="E60" s="99"/>
      <c r="F60" s="100"/>
      <c r="G60" s="101"/>
    </row>
    <row r="61" spans="1:7" s="6" customFormat="1" ht="17.25" customHeight="1" thickTop="1" x14ac:dyDescent="0.3">
      <c r="A61" s="38">
        <v>1</v>
      </c>
      <c r="B61" s="39" t="s">
        <v>10</v>
      </c>
      <c r="C61" s="125" t="s">
        <v>47</v>
      </c>
      <c r="D61" s="125"/>
      <c r="E61" s="126"/>
      <c r="F61" s="127">
        <f>(2*(700+300*1.5)*5)</f>
        <v>11500</v>
      </c>
      <c r="G61" s="128"/>
    </row>
    <row r="62" spans="1:7" s="1" customFormat="1" ht="15.75" customHeight="1" x14ac:dyDescent="0.3">
      <c r="A62" s="40">
        <v>2</v>
      </c>
      <c r="B62" s="41" t="s">
        <v>11</v>
      </c>
      <c r="C62" s="129" t="s">
        <v>54</v>
      </c>
      <c r="D62" s="129"/>
      <c r="E62" s="130"/>
      <c r="F62" s="131">
        <f>(2*1850*5)</f>
        <v>18500</v>
      </c>
      <c r="G62" s="132"/>
    </row>
    <row r="63" spans="1:7" s="1" customFormat="1" x14ac:dyDescent="0.3">
      <c r="A63" s="42">
        <v>4</v>
      </c>
      <c r="B63" s="43" t="s">
        <v>12</v>
      </c>
      <c r="C63" s="136" t="s">
        <v>55</v>
      </c>
      <c r="D63" s="136"/>
      <c r="E63" s="137"/>
      <c r="F63" s="138">
        <f>(2*8319*2*2)</f>
        <v>66552</v>
      </c>
      <c r="G63" s="139"/>
    </row>
    <row r="64" spans="1:7" s="1" customFormat="1" ht="16.2" thickBot="1" x14ac:dyDescent="0.35">
      <c r="A64" s="44" t="s">
        <v>25</v>
      </c>
      <c r="B64" s="45"/>
      <c r="C64" s="45"/>
      <c r="D64" s="45"/>
      <c r="E64" s="45"/>
      <c r="F64" s="133">
        <f>SUM(F52:H63)</f>
        <v>531018</v>
      </c>
      <c r="G64" s="134"/>
    </row>
    <row r="65" spans="1:8" s="1" customFormat="1" ht="17.100000000000001" customHeight="1" x14ac:dyDescent="0.3">
      <c r="A65" s="67"/>
      <c r="B65" s="67"/>
      <c r="C65" s="68"/>
      <c r="D65" s="69"/>
      <c r="E65" s="23"/>
      <c r="F65" s="70"/>
      <c r="G65" s="71"/>
    </row>
    <row r="66" spans="1:8" s="1" customFormat="1" ht="17.100000000000001" customHeight="1" x14ac:dyDescent="0.3">
      <c r="A66" s="67"/>
      <c r="B66" s="20"/>
      <c r="C66" s="68"/>
      <c r="D66" s="69"/>
      <c r="E66" s="23"/>
      <c r="F66" s="70"/>
      <c r="G66" s="71"/>
    </row>
    <row r="67" spans="1:8" s="9" customFormat="1" x14ac:dyDescent="0.3">
      <c r="A67" s="9" t="s">
        <v>14</v>
      </c>
      <c r="B67" s="21"/>
      <c r="C67" s="21"/>
      <c r="D67" s="6"/>
      <c r="E67" s="19">
        <f>F64+G23+C47</f>
        <v>9828938.1720000003</v>
      </c>
      <c r="F67" s="15"/>
      <c r="G67" s="15"/>
    </row>
    <row r="68" spans="1:8" s="9" customFormat="1" x14ac:dyDescent="0.3">
      <c r="A68" s="135" t="s">
        <v>16</v>
      </c>
      <c r="B68" s="135"/>
      <c r="C68" s="21"/>
      <c r="D68" s="6"/>
      <c r="E68" s="19">
        <f>E67*0.2</f>
        <v>1965787.6344000001</v>
      </c>
      <c r="F68" s="14"/>
      <c r="G68" s="14"/>
    </row>
    <row r="69" spans="1:8" s="6" customFormat="1" ht="17.25" customHeight="1" x14ac:dyDescent="0.3">
      <c r="A69" s="135" t="s">
        <v>15</v>
      </c>
      <c r="B69" s="135"/>
      <c r="C69" s="21"/>
      <c r="E69" s="19">
        <f>E67+E68</f>
        <v>11794725.806400001</v>
      </c>
      <c r="F69" s="14"/>
      <c r="G69" s="14"/>
    </row>
    <row r="70" spans="1:8" x14ac:dyDescent="0.3">
      <c r="A70" s="16"/>
      <c r="B70" s="14"/>
      <c r="C70" s="14"/>
      <c r="D70" s="16"/>
      <c r="E70" s="14"/>
      <c r="F70" s="14"/>
      <c r="G70" s="14"/>
      <c r="H70" s="32"/>
    </row>
    <row r="71" spans="1:8" x14ac:dyDescent="0.3">
      <c r="A71" s="16"/>
      <c r="B71" s="14"/>
      <c r="C71" s="14"/>
      <c r="D71" s="16"/>
      <c r="E71" s="14"/>
      <c r="F71" s="14"/>
      <c r="G71" s="14"/>
      <c r="H71" s="32"/>
    </row>
    <row r="72" spans="1:8" x14ac:dyDescent="0.3">
      <c r="A72" s="47"/>
      <c r="B72" s="46"/>
      <c r="C72" s="46"/>
      <c r="E72" s="48"/>
      <c r="F72" s="14"/>
      <c r="G72" s="14"/>
    </row>
    <row r="73" spans="1:8" x14ac:dyDescent="0.3">
      <c r="A73" s="16"/>
      <c r="B73" s="14"/>
      <c r="C73" s="14"/>
      <c r="D73" s="49"/>
      <c r="E73" s="14"/>
      <c r="F73" s="14"/>
      <c r="G73" s="14"/>
    </row>
    <row r="74" spans="1:8" x14ac:dyDescent="0.3">
      <c r="A74" s="16"/>
      <c r="B74" s="14"/>
      <c r="C74" s="18"/>
      <c r="D74" s="49"/>
      <c r="E74" s="14"/>
      <c r="F74" s="14"/>
      <c r="G74" s="14"/>
    </row>
  </sheetData>
  <mergeCells count="68">
    <mergeCell ref="D22:E22"/>
    <mergeCell ref="A23:B23"/>
    <mergeCell ref="A24:G24"/>
    <mergeCell ref="A25:G25"/>
    <mergeCell ref="A26:A29"/>
    <mergeCell ref="B26:B29"/>
    <mergeCell ref="C26:D26"/>
    <mergeCell ref="E26:E29"/>
    <mergeCell ref="F26:F29"/>
    <mergeCell ref="G26:G29"/>
    <mergeCell ref="D21:E21"/>
    <mergeCell ref="F1:G1"/>
    <mergeCell ref="E2:G2"/>
    <mergeCell ref="A3:G3"/>
    <mergeCell ref="A4:G4"/>
    <mergeCell ref="A6:C6"/>
    <mergeCell ref="D6:F6"/>
    <mergeCell ref="A7:C7"/>
    <mergeCell ref="D7:F7"/>
    <mergeCell ref="D17:E17"/>
    <mergeCell ref="D18:E18"/>
    <mergeCell ref="D19:E19"/>
    <mergeCell ref="A11:G11"/>
    <mergeCell ref="A13:A16"/>
    <mergeCell ref="D20:E20"/>
    <mergeCell ref="B13:B16"/>
    <mergeCell ref="C13:C16"/>
    <mergeCell ref="D13:E16"/>
    <mergeCell ref="F13:F16"/>
    <mergeCell ref="G13:G16"/>
    <mergeCell ref="C50:E50"/>
    <mergeCell ref="F50:G50"/>
    <mergeCell ref="C27:C29"/>
    <mergeCell ref="D27:D29"/>
    <mergeCell ref="A31:A34"/>
    <mergeCell ref="B31:B34"/>
    <mergeCell ref="A41:A43"/>
    <mergeCell ref="B41:B43"/>
    <mergeCell ref="A44:B44"/>
    <mergeCell ref="A49:G49"/>
    <mergeCell ref="A35:A40"/>
    <mergeCell ref="B35:B40"/>
    <mergeCell ref="C47:G47"/>
    <mergeCell ref="C45:G45"/>
    <mergeCell ref="C46:G46"/>
    <mergeCell ref="F64:G64"/>
    <mergeCell ref="A68:B68"/>
    <mergeCell ref="A69:B69"/>
    <mergeCell ref="C57:E57"/>
    <mergeCell ref="F57:G57"/>
    <mergeCell ref="C58:E58"/>
    <mergeCell ref="C62:E62"/>
    <mergeCell ref="F62:G62"/>
    <mergeCell ref="C63:E63"/>
    <mergeCell ref="F63:G63"/>
    <mergeCell ref="F58:G58"/>
    <mergeCell ref="C59:E59"/>
    <mergeCell ref="F59:G59"/>
    <mergeCell ref="C61:E61"/>
    <mergeCell ref="F61:G61"/>
    <mergeCell ref="C55:E55"/>
    <mergeCell ref="F55:G55"/>
    <mergeCell ref="C51:E51"/>
    <mergeCell ref="F51:G51"/>
    <mergeCell ref="C53:E53"/>
    <mergeCell ref="F53:G53"/>
    <mergeCell ref="C54:E54"/>
    <mergeCell ref="F54:G54"/>
  </mergeCells>
  <pageMargins left="0.98425196850393704" right="0.19685039370078741" top="0.6692913385826772" bottom="0.39370078740157483" header="0.51181102362204722" footer="0.51181102362204722"/>
  <pageSetup paperSize="9" scale="6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+зп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Еремин</dc:creator>
  <cp:lastModifiedBy>Бармина Галина Витальевна</cp:lastModifiedBy>
  <cp:lastPrinted>2019-02-18T12:25:36Z</cp:lastPrinted>
  <dcterms:created xsi:type="dcterms:W3CDTF">2016-04-28T14:15:04Z</dcterms:created>
  <dcterms:modified xsi:type="dcterms:W3CDTF">2019-09-26T04:51:21Z</dcterms:modified>
</cp:coreProperties>
</file>